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\Dropbox\Goerig_Shared\Debt free Dr Ace\2026 Dr Ace\"/>
    </mc:Choice>
  </mc:AlternateContent>
  <xr:revisionPtr revIDLastSave="0" documentId="8_{296C0372-76CA-4B96-BE2D-49F09C439A0F}" xr6:coauthVersionLast="47" xr6:coauthVersionMax="47" xr10:uidLastSave="{00000000-0000-0000-0000-000000000000}"/>
  <bookViews>
    <workbookView xWindow="-108" yWindow="-108" windowWidth="23256" windowHeight="13896" xr2:uid="{EB06BB86-C181-2A48-81A7-84CDE5C5B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I14" i="1"/>
  <c r="E15" i="1"/>
  <c r="G15" i="1"/>
  <c r="I15" i="1"/>
  <c r="E16" i="1"/>
  <c r="G16" i="1" s="1"/>
  <c r="F16" i="1" s="1"/>
  <c r="I16" i="1"/>
  <c r="E17" i="1"/>
  <c r="G17" i="1" s="1"/>
  <c r="I17" i="1"/>
  <c r="E18" i="1"/>
  <c r="G18" i="1" s="1"/>
  <c r="I18" i="1"/>
  <c r="E19" i="1"/>
  <c r="G19" i="1" s="1"/>
  <c r="I19" i="1"/>
  <c r="E20" i="1"/>
  <c r="G20" i="1" s="1"/>
  <c r="F20" i="1" s="1"/>
  <c r="I20" i="1"/>
  <c r="E21" i="1"/>
  <c r="G21" i="1" s="1"/>
  <c r="F21" i="1" s="1"/>
  <c r="I21" i="1"/>
  <c r="E22" i="1"/>
  <c r="I22" i="1"/>
  <c r="E23" i="1"/>
  <c r="G23" i="1"/>
  <c r="I23" i="1"/>
  <c r="F23" i="1" l="1"/>
  <c r="F18" i="1"/>
  <c r="F15" i="1"/>
  <c r="F19" i="1"/>
  <c r="F17" i="1"/>
  <c r="G22" i="1"/>
  <c r="F22" i="1" s="1"/>
  <c r="G14" i="1"/>
  <c r="F14" i="1" s="1"/>
  <c r="H6" i="1" l="1"/>
  <c r="E13" i="1"/>
  <c r="E12" i="1"/>
  <c r="E11" i="1"/>
  <c r="E10" i="1"/>
  <c r="E9" i="1"/>
  <c r="E8" i="1"/>
  <c r="E7" i="1"/>
  <c r="E6" i="1"/>
  <c r="I13" i="1"/>
  <c r="I12" i="1"/>
  <c r="I11" i="1"/>
  <c r="I10" i="1"/>
  <c r="I9" i="1"/>
  <c r="I8" i="1"/>
  <c r="I7" i="1"/>
  <c r="I6" i="1"/>
  <c r="J6" i="1" l="1"/>
  <c r="L6" i="1" s="1"/>
  <c r="G8" i="1" l="1"/>
  <c r="F8" i="1" s="1"/>
  <c r="G11" i="1"/>
  <c r="F11" i="1" s="1"/>
  <c r="G13" i="1"/>
  <c r="F13" i="1" s="1"/>
  <c r="G7" i="1"/>
  <c r="F7" i="1" s="1"/>
  <c r="G9" i="1"/>
  <c r="F9" i="1" s="1"/>
  <c r="G6" i="1"/>
  <c r="F6" i="1" s="1"/>
  <c r="G12" i="1"/>
  <c r="F12" i="1" s="1"/>
  <c r="G10" i="1"/>
  <c r="F10" i="1" s="1"/>
  <c r="H7" i="1"/>
  <c r="J7" i="1" l="1"/>
  <c r="L7" i="1" s="1"/>
  <c r="H8" i="1" l="1"/>
  <c r="J8" i="1" l="1"/>
  <c r="L8" i="1" s="1"/>
  <c r="H9" i="1" l="1"/>
  <c r="J9" i="1" s="1"/>
  <c r="L9" i="1" s="1"/>
  <c r="H10" i="1" l="1"/>
  <c r="J10" i="1" s="1"/>
  <c r="L10" i="1" s="1"/>
  <c r="H11" i="1" l="1"/>
  <c r="J11" i="1" s="1"/>
  <c r="L11" i="1" s="1"/>
  <c r="H12" i="1" l="1"/>
  <c r="J12" i="1" s="1"/>
  <c r="L12" i="1" s="1"/>
  <c r="H13" i="1" l="1"/>
  <c r="J13" i="1" l="1"/>
  <c r="L13" i="1" l="1"/>
  <c r="H14" i="1"/>
  <c r="J14" i="1" s="1"/>
  <c r="L14" i="1" s="1"/>
  <c r="H15" i="1" s="1"/>
  <c r="J15" i="1" s="1"/>
  <c r="L15" i="1" s="1"/>
  <c r="H16" i="1" l="1"/>
  <c r="J16" i="1" s="1"/>
  <c r="L16" i="1" s="1"/>
  <c r="H17" i="1" l="1"/>
  <c r="J17" i="1" s="1"/>
  <c r="L17" i="1" s="1"/>
  <c r="H18" i="1" l="1"/>
  <c r="J18" i="1" s="1"/>
  <c r="L18" i="1" s="1"/>
  <c r="H19" i="1" l="1"/>
  <c r="J19" i="1" s="1"/>
  <c r="L19" i="1" l="1"/>
  <c r="H20" i="1" s="1"/>
  <c r="J20" i="1" s="1"/>
  <c r="L20" i="1" l="1"/>
  <c r="H21" i="1" s="1"/>
  <c r="J21" i="1" s="1"/>
  <c r="L21" i="1" l="1"/>
  <c r="H22" i="1" s="1"/>
  <c r="J22" i="1" s="1"/>
  <c r="L22" i="1" s="1"/>
  <c r="H23" i="1" l="1"/>
  <c r="J23" i="1" s="1"/>
  <c r="H24" i="1" l="1"/>
  <c r="L23" i="1"/>
  <c r="L26" i="1" s="1" a="1"/>
  <c r="L26" i="1" s="1"/>
  <c r="L27" i="1" l="1" a="1"/>
  <c r="L27" i="1" s="1"/>
  <c r="L29" i="1" s="1"/>
  <c r="L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<sst xmlns="http://schemas.openxmlformats.org/spreadsheetml/2006/main" count="40" uniqueCount="35">
  <si>
    <t>YEAR</t>
  </si>
  <si>
    <t>BROKERAGE ACCOUNT</t>
  </si>
  <si>
    <t>S&amp;P 500 ACCOUNT</t>
  </si>
  <si>
    <t>$ OPEN BAL</t>
  </si>
  <si>
    <t>$ DEPOSITS</t>
  </si>
  <si>
    <t>$ PRINCIPAL</t>
  </si>
  <si>
    <t>%</t>
  </si>
  <si>
    <t>% PRETAX</t>
  </si>
  <si>
    <t>Brokerage Account Closing Balance</t>
  </si>
  <si>
    <t>S&amp;P 500 Account Closing Balance</t>
  </si>
  <si>
    <t>Ratio of Brokerage to S&amp;P Accounts</t>
  </si>
  <si>
    <t>SUMMARY</t>
  </si>
  <si>
    <t>INSTRUCTIONS</t>
  </si>
  <si>
    <r>
      <t>Brokerage Account Gain/</t>
    </r>
    <r>
      <rPr>
        <sz val="9"/>
        <color rgb="FFFF0000"/>
        <rFont val="ArialMT"/>
      </rPr>
      <t>Loss</t>
    </r>
    <r>
      <rPr>
        <sz val="9"/>
        <color theme="1"/>
        <rFont val="ArialMT"/>
      </rPr>
      <t xml:space="preserve"> Over S&amp;P 500</t>
    </r>
  </si>
  <si>
    <t>TAX RATE</t>
  </si>
  <si>
    <t>https://www.slickcharts.com/sp500/returns/details</t>
  </si>
  <si>
    <t>Source Reference:</t>
  </si>
  <si>
    <t xml:space="preserve">For simplicity, it is assumed that all deposits are made at the beginning of the year. </t>
  </si>
  <si>
    <t>NOTES</t>
  </si>
  <si>
    <t>RETURNS</t>
  </si>
  <si>
    <t>Otherwise, if the brokerage account is taxed on annual returns, enter the tax rate to apply to S&amp;P returns.</t>
  </si>
  <si>
    <r>
      <t xml:space="preserve">Enter Jan 1 opening balance for each year in </t>
    </r>
    <r>
      <rPr>
        <b/>
        <sz val="9"/>
        <color theme="1"/>
        <rFont val="ArialMT"/>
      </rPr>
      <t>$ Open Bal</t>
    </r>
    <r>
      <rPr>
        <sz val="9"/>
        <color theme="1"/>
        <rFont val="ArialMT"/>
        <family val="2"/>
      </rPr>
      <t xml:space="preserve"> column.</t>
    </r>
  </si>
  <si>
    <r>
      <t xml:space="preserve">Enter total deposits added for each year in the </t>
    </r>
    <r>
      <rPr>
        <b/>
        <sz val="9"/>
        <color theme="1"/>
        <rFont val="ArialMT"/>
      </rPr>
      <t>$ Deposits</t>
    </r>
    <r>
      <rPr>
        <sz val="9"/>
        <color theme="1"/>
        <rFont val="ArialMT"/>
        <family val="2"/>
      </rPr>
      <t xml:space="preserve"> column.</t>
    </r>
  </si>
  <si>
    <r>
      <t xml:space="preserve">Enter the S&amp;P total return with dividends for the year in the </t>
    </r>
    <r>
      <rPr>
        <b/>
        <sz val="9"/>
        <color theme="1"/>
        <rFont val="ArialMT"/>
      </rPr>
      <t>% PreTax</t>
    </r>
    <r>
      <rPr>
        <sz val="9"/>
        <color theme="1"/>
        <rFont val="ArialMT"/>
        <family val="2"/>
      </rPr>
      <t xml:space="preserve"> column.</t>
    </r>
  </si>
  <si>
    <t>Ticker</t>
  </si>
  <si>
    <t>Fees</t>
  </si>
  <si>
    <t>Cost/$1M</t>
  </si>
  <si>
    <t>Stocks/Bonds</t>
  </si>
  <si>
    <t>SWPPX</t>
  </si>
  <si>
    <t>100% / 0%</t>
  </si>
  <si>
    <t>Green highlights (if any) in the Brokerate Return % column indicate years that outperformed the S&amp;P.</t>
  </si>
  <si>
    <r>
      <rPr>
        <b/>
        <sz val="9"/>
        <color theme="1"/>
        <rFont val="ArialMT"/>
      </rPr>
      <t>TAX TREATMENT:</t>
    </r>
    <r>
      <rPr>
        <sz val="9"/>
        <color theme="1"/>
        <rFont val="ArialMT"/>
      </rPr>
      <t xml:space="preserve"> If both accounts are tax-deferred, enter 0% for the tax rate. </t>
    </r>
  </si>
  <si>
    <t>Results are thought to be correct but approximate. No guarantee is expressed nor should be implied.</t>
  </si>
  <si>
    <t>$ GROWTH</t>
  </si>
  <si>
    <t xml:space="preserve">The S&amp;P $ Growth column is calculated as pre-tax returns less taxes based on the tax rate you entered.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</si>
</sst>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#,##0;[Red]\-#,##0;0"/>
    <numFmt numFmtId="165" formatCode="0.00%;[Red]\-0.00%;0.00%"/>
    <numFmt numFmtId="166" formatCode="&quot;$&quot;#,##0_);[Red]\-&quot;$&quot;#,##0;&quot;$&quot;0"/>
  </numFmts>
  <fonts count="15">
    <font>
      <sz val="12"/>
      <color theme="1"/>
      <name val="ArialMT"/>
      <family val="2"/>
    </font>
    <font>
      <sz val="12"/>
      <color theme="1"/>
      <name val="ArialMT"/>
      <family val="2"/>
    </font>
    <font>
      <sz val="10"/>
      <color theme="1"/>
      <name val="ArialMT"/>
      <family val="2"/>
    </font>
    <font>
      <sz val="9"/>
      <color theme="1"/>
      <name val="ArialMT"/>
      <family val="2"/>
    </font>
    <font>
      <sz val="8"/>
      <color theme="1"/>
      <name val="ArialMT"/>
      <family val="2"/>
    </font>
    <font>
      <b/>
      <sz val="8"/>
      <color theme="1"/>
      <name val="ArialMT"/>
    </font>
    <font>
      <b/>
      <sz val="8"/>
      <color theme="0"/>
      <name val="ArialMT"/>
    </font>
    <font>
      <sz val="8"/>
      <color theme="0"/>
      <name val="ArialMT"/>
    </font>
    <font>
      <b/>
      <sz val="10"/>
      <color theme="0"/>
      <name val="ArialMT"/>
    </font>
    <font>
      <b/>
      <sz val="10"/>
      <color theme="1"/>
      <name val="ArialMT"/>
    </font>
    <font>
      <sz val="9"/>
      <color theme="1"/>
      <name val="ArialMT"/>
    </font>
    <font>
      <sz val="9"/>
      <color rgb="FFFF0000"/>
      <name val="ArialMT"/>
    </font>
    <font>
      <u/>
      <sz val="12"/>
      <color theme="10"/>
      <name val="ArialMT"/>
      <family val="2"/>
    </font>
    <font>
      <b/>
      <sz val="9"/>
      <color theme="1"/>
      <name val="ArialMT"/>
    </font>
    <font>
      <u/>
      <sz val="8"/>
      <color theme="10"/>
      <name val="ArialMT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C5E66"/>
        <bgColor indexed="64"/>
      </patternFill>
    </fill>
    <fill>
      <patternFill patternType="solid">
        <fgColor rgb="FF238FB3"/>
        <bgColor indexed="64"/>
      </patternFill>
    </fill>
    <fill>
      <patternFill patternType="solid">
        <fgColor rgb="FF7A8F9A"/>
        <bgColor indexed="64"/>
      </patternFill>
    </fill>
    <fill>
      <patternFill patternType="solid">
        <fgColor rgb="FFEBF1F4"/>
        <bgColor indexed="64"/>
      </patternFill>
    </fill>
  </fills>
  <borders count="11">
    <border>
      <left/>
      <right/>
      <top/>
      <bottom/>
      <diagonal/>
    </border>
    <border>
      <left style="thin">
        <color rgb="FFD4E0E7"/>
      </left>
      <right style="thin">
        <color rgb="FFD4E0E7"/>
      </right>
      <top style="thin">
        <color rgb="FFD4E0E7"/>
      </top>
      <bottom style="thin">
        <color rgb="FFD4E0E7"/>
      </bottom>
      <diagonal/>
    </border>
    <border>
      <left style="thin">
        <color rgb="FFD4E0E7"/>
      </left>
      <right/>
      <top style="thin">
        <color rgb="FFD4E0E7"/>
      </top>
      <bottom/>
      <diagonal/>
    </border>
    <border>
      <left/>
      <right/>
      <top style="thin">
        <color rgb="FFD4E0E7"/>
      </top>
      <bottom/>
      <diagonal/>
    </border>
    <border>
      <left style="thick">
        <color rgb="FFD4E0E7"/>
      </left>
      <right style="thin">
        <color rgb="FFD4E0E7"/>
      </right>
      <top style="thin">
        <color rgb="FFD4E0E7"/>
      </top>
      <bottom style="thin">
        <color rgb="FFD4E0E7"/>
      </bottom>
      <diagonal/>
    </border>
    <border>
      <left style="thin">
        <color rgb="FFD4E0E7"/>
      </left>
      <right/>
      <top style="thin">
        <color rgb="FFD4E0E7"/>
      </top>
      <bottom style="thin">
        <color rgb="FFD4E0E7"/>
      </bottom>
      <diagonal/>
    </border>
    <border>
      <left/>
      <right style="thin">
        <color rgb="FFD4E0E7"/>
      </right>
      <top/>
      <bottom/>
      <diagonal/>
    </border>
    <border>
      <left/>
      <right/>
      <top style="thin">
        <color rgb="FFD4E0E7"/>
      </top>
      <bottom style="thin">
        <color rgb="FFD4E0E7"/>
      </bottom>
      <diagonal/>
    </border>
    <border>
      <left/>
      <right style="thin">
        <color rgb="FFD4E0E7"/>
      </right>
      <top style="thin">
        <color rgb="FFD4E0E7"/>
      </top>
      <bottom style="thin">
        <color rgb="FFD4E0E7"/>
      </bottom>
      <diagonal/>
    </border>
    <border>
      <left/>
      <right style="thick">
        <color rgb="FFD4E0E7"/>
      </right>
      <top style="thin">
        <color rgb="FFD4E0E7"/>
      </top>
      <bottom style="thin">
        <color rgb="FFD4E0E7"/>
      </bottom>
      <diagonal/>
    </border>
    <border>
      <left style="thick">
        <color rgb="FFD4E0E7"/>
      </left>
      <right/>
      <top style="thin">
        <color rgb="FFD4E0E7"/>
      </top>
      <bottom style="thin">
        <color rgb="FFD4E0E7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0" fontId="4" fillId="2" borderId="0" xfId="0" applyNumberFormat="1" applyFont="1" applyFill="1" applyAlignment="1">
      <alignment horizontal="left" vertical="center" indent="1"/>
    </xf>
    <xf numFmtId="6" fontId="4" fillId="2" borderId="0" xfId="0" applyNumberFormat="1" applyFont="1" applyFill="1" applyAlignment="1">
      <alignment horizontal="left" vertical="center" indent="1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0" fontId="9" fillId="2" borderId="0" xfId="1" applyNumberFormat="1" applyFont="1" applyFill="1" applyAlignment="1">
      <alignment horizontal="center" vertical="center"/>
    </xf>
    <xf numFmtId="165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5" fontId="2" fillId="6" borderId="1" xfId="1" applyNumberFormat="1" applyFont="1" applyFill="1" applyBorder="1" applyAlignment="1" applyProtection="1">
      <alignment horizontal="center" vertical="center"/>
      <protection locked="0"/>
    </xf>
    <xf numFmtId="165" fontId="2" fillId="0" borderId="1" xfId="1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4" fillId="2" borderId="0" xfId="2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</cellXfs>
  <cellStyles count="3">
    <cellStyle name="Hyperlink" xfId="2" builtinId="8"/>
    <cellStyle name="Normal" xfId="0" builtinId="0"/>
    <cellStyle name="Percent" xfId="1" builtinId="5"/>
  </cellStyles>
  <dxfs count="2">
    <dxf>
      <font>
        <color rgb="FFFF0000"/>
      </font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D4E0E7"/>
      <color rgb="FFAFC2CC"/>
      <color rgb="FF7A8F9A"/>
      <color rgb="FFEBF1F4"/>
      <color rgb="FFF2F7F8"/>
      <color rgb="FF238FB3"/>
      <color rgb="FF0D6380"/>
      <color rgb="FF4C5E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ickcharts.com/sp500/returns/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F7DD-B29D-6B4C-BC3D-0958F622EF8D}">
  <sheetPr>
    <pageSetUpPr fitToPage="1"/>
  </sheetPr>
  <dimension ref="B1:L34"/>
  <sheetViews>
    <sheetView tabSelected="1" zoomScaleNormal="100" workbookViewId="0">
      <selection activeCell="D22" sqref="D22"/>
    </sheetView>
  </sheetViews>
  <sheetFormatPr defaultColWidth="10.7265625" defaultRowHeight="15"/>
  <cols>
    <col min="1" max="1" width="1.453125" style="2" customWidth="1"/>
    <col min="2" max="2" width="3.81640625" style="1" bestFit="1" customWidth="1"/>
    <col min="3" max="5" width="9" style="1" customWidth="1"/>
    <col min="6" max="6" width="7.7265625" style="1" customWidth="1"/>
    <col min="7" max="10" width="9" style="1" customWidth="1"/>
    <col min="11" max="11" width="7.7265625" style="1" customWidth="1"/>
    <col min="12" max="12" width="9.1796875" style="1" bestFit="1" customWidth="1"/>
    <col min="13" max="13" width="1.453125" style="2" customWidth="1"/>
    <col min="14" max="16384" width="10.7265625" style="2"/>
  </cols>
  <sheetData>
    <row r="1" spans="2:12">
      <c r="B1" s="27" t="s">
        <v>31</v>
      </c>
      <c r="C1" s="27"/>
      <c r="D1" s="27"/>
      <c r="E1" s="27"/>
      <c r="F1" s="27"/>
      <c r="G1" s="27"/>
      <c r="H1" s="27"/>
      <c r="I1" s="27"/>
      <c r="J1" s="27"/>
      <c r="K1" s="27"/>
      <c r="L1" s="3" t="s">
        <v>14</v>
      </c>
    </row>
    <row r="2" spans="2:12">
      <c r="B2" s="27" t="s">
        <v>20</v>
      </c>
      <c r="C2" s="27"/>
      <c r="D2" s="27"/>
      <c r="E2" s="27"/>
      <c r="F2" s="27"/>
      <c r="G2" s="27"/>
      <c r="H2" s="27"/>
      <c r="I2" s="27"/>
      <c r="J2" s="27"/>
      <c r="K2" s="42"/>
      <c r="L2" s="18">
        <v>0</v>
      </c>
    </row>
    <row r="4" spans="2:12">
      <c r="B4" s="4"/>
      <c r="C4" s="32" t="s">
        <v>1</v>
      </c>
      <c r="D4" s="33"/>
      <c r="E4" s="34"/>
      <c r="F4" s="35" t="s">
        <v>19</v>
      </c>
      <c r="G4" s="36"/>
      <c r="H4" s="37" t="s">
        <v>2</v>
      </c>
      <c r="I4" s="38"/>
      <c r="J4" s="39"/>
      <c r="K4" s="40" t="s">
        <v>19</v>
      </c>
      <c r="L4" s="41"/>
    </row>
    <row r="5" spans="2:12">
      <c r="B5" s="4" t="s">
        <v>0</v>
      </c>
      <c r="C5" s="5" t="s">
        <v>3</v>
      </c>
      <c r="D5" s="5" t="s">
        <v>4</v>
      </c>
      <c r="E5" s="5" t="s">
        <v>5</v>
      </c>
      <c r="F5" s="5" t="s">
        <v>6</v>
      </c>
      <c r="G5" s="10" t="s">
        <v>33</v>
      </c>
      <c r="H5" s="9" t="s">
        <v>3</v>
      </c>
      <c r="I5" s="6" t="s">
        <v>4</v>
      </c>
      <c r="J5" s="6" t="s">
        <v>5</v>
      </c>
      <c r="K5" s="6" t="s">
        <v>7</v>
      </c>
      <c r="L5" s="6" t="s">
        <v>33</v>
      </c>
    </row>
    <row r="6" spans="2:12">
      <c r="B6" s="7">
        <v>2009</v>
      </c>
      <c r="C6" s="16">
        <v>0</v>
      </c>
      <c r="D6" s="16">
        <v>0</v>
      </c>
      <c r="E6" s="19">
        <f t="shared" ref="E6:E13" si="0">IF(ISBLANK(C6),"",C6+D6)</f>
        <v>0</v>
      </c>
      <c r="F6" s="25" t="str">
        <f>IF(OR(E6=0,G6=""),"",G6/E6)</f>
        <v/>
      </c>
      <c r="G6" s="20">
        <f t="shared" ref="G6:G13" si="1">IF(ISBLANK(C6),"",IF(C7="","",C7-E6))</f>
        <v>0</v>
      </c>
      <c r="H6" s="21">
        <f>IF(ISBLANK(C6),"",C6)</f>
        <v>0</v>
      </c>
      <c r="I6" s="19">
        <f>IF(ISBLANK(D6),"",D6)</f>
        <v>0</v>
      </c>
      <c r="J6" s="19" t="str">
        <f t="shared" ref="J6:J13" si="2">IF(SUM(H6:I6)&lt;&gt;0,SUM(H6:I6),"")</f>
        <v/>
      </c>
      <c r="K6" s="24">
        <v>0.2646</v>
      </c>
      <c r="L6" s="19" t="e">
        <f>IF(AND(C6="",ABS(C6)&gt;0,C6&lt;MAX(C7:$C$24)),0,IF(I6="","",IF(K6&gt;0,J6*K6*(1-$L$2),J6*K6)))</f>
        <v>#VALUE!</v>
      </c>
    </row>
    <row r="7" spans="2:12">
      <c r="B7" s="7">
        <v>2010</v>
      </c>
      <c r="C7" s="16">
        <v>0</v>
      </c>
      <c r="D7" s="16">
        <v>0</v>
      </c>
      <c r="E7" s="19">
        <f t="shared" si="0"/>
        <v>0</v>
      </c>
      <c r="F7" s="25" t="str">
        <f t="shared" ref="F7:F13" si="3">IF(OR(E7=0,G7=""),"",G7/E7)</f>
        <v/>
      </c>
      <c r="G7" s="20">
        <f t="shared" si="1"/>
        <v>0</v>
      </c>
      <c r="H7" s="21">
        <f t="shared" ref="H7" si="4">IF(J6="",IF(ISBLANK(C7),"",C7),IF(C7="","",J6+L6))</f>
        <v>0</v>
      </c>
      <c r="I7" s="19">
        <f t="shared" ref="I7:I13" si="5">IF(ISBLANK(D7),"",D7)</f>
        <v>0</v>
      </c>
      <c r="J7" s="19" t="str">
        <f t="shared" si="2"/>
        <v/>
      </c>
      <c r="K7" s="18">
        <v>0.15060000000000001</v>
      </c>
      <c r="L7" s="19" t="e">
        <f>IF(AND(C7="",ABS(C7)&gt;0,C7&lt;MAX(C8:$C$24)),0,IF(I7="","",IF(K7&gt;0,J7*K7*(1-$L$2),J7*K7)))</f>
        <v>#VALUE!</v>
      </c>
    </row>
    <row r="8" spans="2:12">
      <c r="B8" s="7">
        <v>2011</v>
      </c>
      <c r="C8" s="16">
        <v>0</v>
      </c>
      <c r="D8" s="16">
        <v>0</v>
      </c>
      <c r="E8" s="19">
        <f t="shared" si="0"/>
        <v>0</v>
      </c>
      <c r="F8" s="25" t="str">
        <f t="shared" si="3"/>
        <v/>
      </c>
      <c r="G8" s="20">
        <f t="shared" si="1"/>
        <v>0</v>
      </c>
      <c r="H8" s="21">
        <f>IF(J7="",IF(ISBLANK(C8),"",C8),IF(C8="","",J7+L7))</f>
        <v>0</v>
      </c>
      <c r="I8" s="19">
        <f t="shared" si="5"/>
        <v>0</v>
      </c>
      <c r="J8" s="19" t="str">
        <f t="shared" si="2"/>
        <v/>
      </c>
      <c r="K8" s="18">
        <v>2.1100000000000001E-2</v>
      </c>
      <c r="L8" s="19" t="e">
        <f>IF(AND(C8="",ABS(C8)&gt;0,C8&lt;MAX(C9:$C$24)),0,IF(I8="","",IF(K8&gt;0,J8*K8*(1-$L$2),J8*K8)))</f>
        <v>#VALUE!</v>
      </c>
    </row>
    <row r="9" spans="2:12">
      <c r="B9" s="7">
        <v>2012</v>
      </c>
      <c r="C9" s="16">
        <v>0</v>
      </c>
      <c r="D9" s="16">
        <v>0</v>
      </c>
      <c r="E9" s="19">
        <f t="shared" si="0"/>
        <v>0</v>
      </c>
      <c r="F9" s="25" t="str">
        <f t="shared" si="3"/>
        <v/>
      </c>
      <c r="G9" s="20">
        <f t="shared" si="1"/>
        <v>0</v>
      </c>
      <c r="H9" s="21">
        <f t="shared" ref="H9:H13" si="6">IF(J8="",IF(ISBLANK(C9),"",C9),IF(C9="","",J8+L8))</f>
        <v>0</v>
      </c>
      <c r="I9" s="19">
        <f t="shared" si="5"/>
        <v>0</v>
      </c>
      <c r="J9" s="19" t="str">
        <f t="shared" si="2"/>
        <v/>
      </c>
      <c r="K9" s="18">
        <v>0.16</v>
      </c>
      <c r="L9" s="19" t="e">
        <f>IF(AND(C9="",ABS(C9)&gt;0,C9&lt;MAX(C10:$C$24)),0,IF(I9="","",IF(K9&gt;0,J9*K9*(1-$L$2),J9*K9)))</f>
        <v>#VALUE!</v>
      </c>
    </row>
    <row r="10" spans="2:12">
      <c r="B10" s="7">
        <v>2013</v>
      </c>
      <c r="C10" s="16">
        <v>0</v>
      </c>
      <c r="D10" s="16">
        <v>0</v>
      </c>
      <c r="E10" s="19">
        <f t="shared" si="0"/>
        <v>0</v>
      </c>
      <c r="F10" s="25" t="str">
        <f t="shared" si="3"/>
        <v/>
      </c>
      <c r="G10" s="20">
        <f t="shared" si="1"/>
        <v>0</v>
      </c>
      <c r="H10" s="21">
        <f t="shared" si="6"/>
        <v>0</v>
      </c>
      <c r="I10" s="19">
        <f t="shared" si="5"/>
        <v>0</v>
      </c>
      <c r="J10" s="19" t="str">
        <f t="shared" si="2"/>
        <v/>
      </c>
      <c r="K10" s="18">
        <v>0.32390000000000002</v>
      </c>
      <c r="L10" s="19" t="e">
        <f>IF(AND(C10="",ABS(C10)&gt;0,C10&lt;MAX(C11:$C$24)),0,IF(I10="","",IF(K10&gt;0,J10*K10*(1-$L$2),J10*K10)))</f>
        <v>#VALUE!</v>
      </c>
    </row>
    <row r="11" spans="2:12">
      <c r="B11" s="7">
        <v>2014</v>
      </c>
      <c r="C11" s="16">
        <v>0</v>
      </c>
      <c r="D11" s="16">
        <v>0</v>
      </c>
      <c r="E11" s="19">
        <f t="shared" si="0"/>
        <v>0</v>
      </c>
      <c r="F11" s="25" t="str">
        <f t="shared" si="3"/>
        <v/>
      </c>
      <c r="G11" s="20">
        <f t="shared" si="1"/>
        <v>0</v>
      </c>
      <c r="H11" s="21">
        <f t="shared" si="6"/>
        <v>0</v>
      </c>
      <c r="I11" s="19">
        <f t="shared" si="5"/>
        <v>0</v>
      </c>
      <c r="J11" s="19" t="str">
        <f t="shared" si="2"/>
        <v/>
      </c>
      <c r="K11" s="18">
        <v>0.13689999999999999</v>
      </c>
      <c r="L11" s="19" t="e">
        <f>IF(AND(C11="",ABS(C11)&gt;0,C11&lt;MAX(C12:$C$24)),0,IF(I11="","",IF(K11&gt;0,J11*K11*(1-$L$2),J11*K11)))</f>
        <v>#VALUE!</v>
      </c>
    </row>
    <row r="12" spans="2:12">
      <c r="B12" s="7">
        <v>2015</v>
      </c>
      <c r="C12" s="16">
        <v>0</v>
      </c>
      <c r="D12" s="16">
        <v>0</v>
      </c>
      <c r="E12" s="19">
        <f t="shared" si="0"/>
        <v>0</v>
      </c>
      <c r="F12" s="25" t="str">
        <f t="shared" si="3"/>
        <v/>
      </c>
      <c r="G12" s="20">
        <f t="shared" si="1"/>
        <v>0</v>
      </c>
      <c r="H12" s="21">
        <f t="shared" si="6"/>
        <v>0</v>
      </c>
      <c r="I12" s="19">
        <f t="shared" si="5"/>
        <v>0</v>
      </c>
      <c r="J12" s="19" t="str">
        <f t="shared" si="2"/>
        <v/>
      </c>
      <c r="K12" s="18">
        <v>1.38E-2</v>
      </c>
      <c r="L12" s="19" t="e">
        <f>IF(AND(C12="",ABS(C12)&gt;0,C12&lt;MAX(C13:$C$24)),0,IF(I12="","",IF(K12&gt;0,J12*K12*(1-$L$2),J12*K12)))</f>
        <v>#VALUE!</v>
      </c>
    </row>
    <row r="13" spans="2:12">
      <c r="B13" s="7">
        <v>2016</v>
      </c>
      <c r="C13" s="16">
        <v>0</v>
      </c>
      <c r="D13" s="16">
        <v>0</v>
      </c>
      <c r="E13" s="19">
        <f t="shared" si="0"/>
        <v>0</v>
      </c>
      <c r="F13" s="25" t="str">
        <f t="shared" si="3"/>
        <v/>
      </c>
      <c r="G13" s="20">
        <f t="shared" si="1"/>
        <v>0</v>
      </c>
      <c r="H13" s="21">
        <f t="shared" si="6"/>
        <v>0</v>
      </c>
      <c r="I13" s="19">
        <f t="shared" si="5"/>
        <v>0</v>
      </c>
      <c r="J13" s="19" t="str">
        <f t="shared" si="2"/>
        <v/>
      </c>
      <c r="K13" s="18">
        <v>0.1196</v>
      </c>
      <c r="L13" s="19" t="e">
        <f>IF(AND(C13="",ABS(C13)&gt;0,C13&lt;MAX(C14:$C$24)),0,IF(I13="","",IF(K13&gt;0,J13*K13*(1-$L$2),J13*K13)))</f>
        <v>#VALUE!</v>
      </c>
    </row>
    <row r="14" spans="2:12">
      <c r="B14" s="7">
        <v>2017</v>
      </c>
      <c r="C14" s="16">
        <v>0</v>
      </c>
      <c r="D14" s="16">
        <v>0</v>
      </c>
      <c r="E14" s="19">
        <f t="shared" ref="E14:E23" si="7">IF(ISBLANK(C14),"",C14+D14)</f>
        <v>0</v>
      </c>
      <c r="F14" s="25" t="str">
        <f t="shared" ref="F14:F23" si="8">IF(OR(E14=0,G14=""),"",G14/E14)</f>
        <v/>
      </c>
      <c r="G14" s="20">
        <f t="shared" ref="G14:G23" si="9">IF(ISBLANK(C14),"",IF(C15="","",C15-E14))</f>
        <v>0</v>
      </c>
      <c r="H14" s="21">
        <f t="shared" ref="H14:H24" si="10">IF(J13="",IF(ISBLANK(C14),"",C14),IF(C14="","",J13+L13))</f>
        <v>0</v>
      </c>
      <c r="I14" s="19">
        <f t="shared" ref="I14:I23" si="11">IF(ISBLANK(D14),"",D14)</f>
        <v>0</v>
      </c>
      <c r="J14" s="19" t="str">
        <f t="shared" ref="J14:J23" si="12">IF(SUM(H14:I14)&lt;&gt;0,SUM(H14:I14),"")</f>
        <v/>
      </c>
      <c r="K14" s="18">
        <v>0.21829999999999999</v>
      </c>
      <c r="L14" s="19" t="e">
        <f>IF(AND(C14="",ABS(C14)&gt;0,C14&lt;MAX(C15:$C$24)),0,IF(I14="","",IF(K14&gt;0,J14*K14*(1-$L$2),J14*K14)))</f>
        <v>#VALUE!</v>
      </c>
    </row>
    <row r="15" spans="2:12">
      <c r="B15" s="7">
        <v>2018</v>
      </c>
      <c r="C15" s="16">
        <v>0</v>
      </c>
      <c r="D15" s="16">
        <v>0</v>
      </c>
      <c r="E15" s="19">
        <f t="shared" si="7"/>
        <v>0</v>
      </c>
      <c r="F15" s="25" t="str">
        <f t="shared" si="8"/>
        <v/>
      </c>
      <c r="G15" s="20">
        <f t="shared" si="9"/>
        <v>0</v>
      </c>
      <c r="H15" s="21">
        <f t="shared" si="10"/>
        <v>0</v>
      </c>
      <c r="I15" s="19">
        <f t="shared" si="11"/>
        <v>0</v>
      </c>
      <c r="J15" s="19" t="str">
        <f t="shared" si="12"/>
        <v/>
      </c>
      <c r="K15" s="18">
        <v>-4.3799999999999999E-2</v>
      </c>
      <c r="L15" s="19" t="e">
        <f>IF(AND(C15="",ABS(C15)&gt;0,C15&lt;MAX(C16:$C$24)),0,IF(I15="","",IF(K15&gt;0,J15*K15*(1-$L$2),J15*K15)))</f>
        <v>#VALUE!</v>
      </c>
    </row>
    <row r="16" spans="2:12">
      <c r="B16" s="7">
        <v>2019</v>
      </c>
      <c r="C16" s="16">
        <v>0</v>
      </c>
      <c r="D16" s="16">
        <v>0</v>
      </c>
      <c r="E16" s="19">
        <f t="shared" si="7"/>
        <v>0</v>
      </c>
      <c r="F16" s="25" t="str">
        <f t="shared" si="8"/>
        <v/>
      </c>
      <c r="G16" s="20">
        <f t="shared" si="9"/>
        <v>0</v>
      </c>
      <c r="H16" s="21">
        <f t="shared" si="10"/>
        <v>0</v>
      </c>
      <c r="I16" s="19">
        <f t="shared" si="11"/>
        <v>0</v>
      </c>
      <c r="J16" s="19" t="str">
        <f t="shared" si="12"/>
        <v/>
      </c>
      <c r="K16" s="18">
        <v>0.31490000000000001</v>
      </c>
      <c r="L16" s="19" t="e">
        <f>IF(AND(C16="",ABS(C16)&gt;0,C16&lt;MAX(C17:$C$24)),0,IF(I16="","",IF(K16&gt;0,J16*K16*(1-$L$2),J16*K16)))</f>
        <v>#VALUE!</v>
      </c>
    </row>
    <row r="17" spans="2:12">
      <c r="B17" s="7">
        <v>2020</v>
      </c>
      <c r="C17" s="16">
        <v>0</v>
      </c>
      <c r="D17" s="16">
        <v>0</v>
      </c>
      <c r="E17" s="19">
        <f t="shared" si="7"/>
        <v>0</v>
      </c>
      <c r="F17" s="25" t="str">
        <f t="shared" si="8"/>
        <v/>
      </c>
      <c r="G17" s="20">
        <f t="shared" si="9"/>
        <v>0</v>
      </c>
      <c r="H17" s="21">
        <f t="shared" si="10"/>
        <v>0</v>
      </c>
      <c r="I17" s="19">
        <f t="shared" si="11"/>
        <v>0</v>
      </c>
      <c r="J17" s="19" t="str">
        <f t="shared" si="12"/>
        <v/>
      </c>
      <c r="K17" s="18">
        <v>0.184</v>
      </c>
      <c r="L17" s="19" t="e">
        <f>IF(AND(C17="",ABS(C17)&gt;0,C17&lt;MAX(C18:$C$24)),0,IF(I17="","",IF(K17&gt;0,J17*K17*(1-$L$2),J17*K17)))</f>
        <v>#VALUE!</v>
      </c>
    </row>
    <row r="18" spans="2:12">
      <c r="B18" s="7">
        <v>2021</v>
      </c>
      <c r="C18" s="16">
        <v>0</v>
      </c>
      <c r="D18" s="16">
        <v>0</v>
      </c>
      <c r="E18" s="19">
        <f t="shared" si="7"/>
        <v>0</v>
      </c>
      <c r="F18" s="25" t="str">
        <f t="shared" si="8"/>
        <v/>
      </c>
      <c r="G18" s="20">
        <f t="shared" si="9"/>
        <v>0</v>
      </c>
      <c r="H18" s="21">
        <f t="shared" si="10"/>
        <v>0</v>
      </c>
      <c r="I18" s="19">
        <f t="shared" si="11"/>
        <v>0</v>
      </c>
      <c r="J18" s="19" t="str">
        <f t="shared" si="12"/>
        <v/>
      </c>
      <c r="K18" s="18">
        <v>0.28710000000000002</v>
      </c>
      <c r="L18" s="19" t="e">
        <f>IF(AND(C18="",ABS(C18)&gt;0,C18&lt;MAX(C19:$C$24)),0,IF(I18="","",IF(K18&gt;0,J18*K18*(1-$L$2),J18*K18)))</f>
        <v>#VALUE!</v>
      </c>
    </row>
    <row r="19" spans="2:12">
      <c r="B19" s="7">
        <v>2022</v>
      </c>
      <c r="C19" s="16">
        <v>0</v>
      </c>
      <c r="D19" s="16">
        <v>0</v>
      </c>
      <c r="E19" s="19">
        <f t="shared" si="7"/>
        <v>0</v>
      </c>
      <c r="F19" s="25" t="str">
        <f t="shared" si="8"/>
        <v/>
      </c>
      <c r="G19" s="20">
        <f t="shared" si="9"/>
        <v>0</v>
      </c>
      <c r="H19" s="21">
        <f t="shared" si="10"/>
        <v>0</v>
      </c>
      <c r="I19" s="19">
        <f t="shared" si="11"/>
        <v>0</v>
      </c>
      <c r="J19" s="19" t="str">
        <f t="shared" si="12"/>
        <v/>
      </c>
      <c r="K19" s="18">
        <v>-0.18110000000000001</v>
      </c>
      <c r="L19" s="19" t="e">
        <f>IF(AND(C19="",ABS(C19)&gt;0,C19&lt;MAX(C20:$C$24)),0,IF(I19="","",IF(K19&gt;0,J19*K19*(1-$L$2),J19*K19)))</f>
        <v>#VALUE!</v>
      </c>
    </row>
    <row r="20" spans="2:12">
      <c r="B20" s="7">
        <v>2023</v>
      </c>
      <c r="C20" s="16">
        <v>0</v>
      </c>
      <c r="D20" s="16">
        <v>0</v>
      </c>
      <c r="E20" s="19">
        <f t="shared" si="7"/>
        <v>0</v>
      </c>
      <c r="F20" s="25" t="str">
        <f t="shared" si="8"/>
        <v/>
      </c>
      <c r="G20" s="20">
        <f t="shared" si="9"/>
        <v>0</v>
      </c>
      <c r="H20" s="21">
        <f t="shared" si="10"/>
        <v>0</v>
      </c>
      <c r="I20" s="19">
        <f t="shared" si="11"/>
        <v>0</v>
      </c>
      <c r="J20" s="19" t="str">
        <f t="shared" si="12"/>
        <v/>
      </c>
      <c r="K20" s="18">
        <v>0.26290000000000002</v>
      </c>
      <c r="L20" s="19" t="e">
        <f>IF(AND(C20="",ABS(C20)&gt;0,C20&lt;MAX(C21:$C$24)),0,IF(I20="","",IF(K20&gt;0,J20*K20*(1-$L$2),J20*K20)))</f>
        <v>#VALUE!</v>
      </c>
    </row>
    <row r="21" spans="2:12">
      <c r="B21" s="7">
        <v>2024</v>
      </c>
      <c r="C21" s="16">
        <v>0</v>
      </c>
      <c r="D21" s="16">
        <v>0</v>
      </c>
      <c r="E21" s="19">
        <f t="shared" si="7"/>
        <v>0</v>
      </c>
      <c r="F21" s="25" t="str">
        <f t="shared" si="8"/>
        <v/>
      </c>
      <c r="G21" s="20">
        <f t="shared" si="9"/>
        <v>0</v>
      </c>
      <c r="H21" s="21">
        <f t="shared" si="10"/>
        <v>0</v>
      </c>
      <c r="I21" s="19">
        <f t="shared" si="11"/>
        <v>0</v>
      </c>
      <c r="J21" s="19" t="str">
        <f t="shared" si="12"/>
        <v/>
      </c>
      <c r="K21" s="18">
        <v>0.25019999999999998</v>
      </c>
      <c r="L21" s="19" t="e">
        <f>IF(AND(C21="",ABS(C21)&gt;0,C21&lt;MAX(C22:$C$24)),0,IF(I21="","",IF(K21&gt;0,J21*K21*(1-$L$2),J21*K21)))</f>
        <v>#VALUE!</v>
      </c>
    </row>
    <row r="22" spans="2:12">
      <c r="B22" s="7">
        <v>2025</v>
      </c>
      <c r="C22" s="16">
        <v>0</v>
      </c>
      <c r="D22" s="16"/>
      <c r="E22" s="19">
        <f t="shared" si="7"/>
        <v>0</v>
      </c>
      <c r="F22" s="25" t="str">
        <f t="shared" si="8"/>
        <v/>
      </c>
      <c r="G22" s="20" t="str">
        <f t="shared" si="9"/>
        <v/>
      </c>
      <c r="H22" s="21">
        <f t="shared" si="10"/>
        <v>0</v>
      </c>
      <c r="I22" s="19" t="str">
        <f t="shared" si="11"/>
        <v/>
      </c>
      <c r="J22" s="19" t="str">
        <f t="shared" si="12"/>
        <v/>
      </c>
      <c r="K22" s="18">
        <v>0.17879999999999999</v>
      </c>
      <c r="L22" s="19" t="str">
        <f>IF(AND(C22="",ABS(C22)&gt;0,C22&lt;MAX(C23:$C$24)),0,IF(I22="","",IF(K22&gt;0,J22*K22*(1-$L$2),J22*K22)))</f>
        <v/>
      </c>
    </row>
    <row r="23" spans="2:12">
      <c r="B23" s="7">
        <v>2026</v>
      </c>
      <c r="C23" s="16"/>
      <c r="D23" s="16"/>
      <c r="E23" s="19" t="str">
        <f t="shared" si="7"/>
        <v/>
      </c>
      <c r="F23" s="25" t="str">
        <f t="shared" si="8"/>
        <v/>
      </c>
      <c r="G23" s="20" t="str">
        <f t="shared" si="9"/>
        <v/>
      </c>
      <c r="H23" s="21" t="str">
        <f t="shared" si="10"/>
        <v/>
      </c>
      <c r="I23" s="19" t="str">
        <f t="shared" si="11"/>
        <v/>
      </c>
      <c r="J23" s="19" t="str">
        <f t="shared" si="12"/>
        <v/>
      </c>
      <c r="K23" s="18"/>
      <c r="L23" s="19" t="str">
        <f>IF(AND(C23="",ABS(C23)&gt;0,C23&lt;MAX(C24:$C$24)),0,IF(I23="","",IF(K23&gt;0,J23*K23*(1-$L$2),J23*K23)))</f>
        <v/>
      </c>
    </row>
    <row r="24" spans="2:12">
      <c r="B24" s="7">
        <v>2027</v>
      </c>
      <c r="C24" s="16"/>
      <c r="D24" s="22"/>
      <c r="E24" s="8"/>
      <c r="F24" s="23"/>
      <c r="G24" s="8"/>
      <c r="H24" s="21" t="str">
        <f t="shared" si="10"/>
        <v/>
      </c>
      <c r="I24" s="22"/>
      <c r="J24" s="8"/>
      <c r="K24" s="8"/>
      <c r="L24" s="8"/>
    </row>
    <row r="25" spans="2:12">
      <c r="B25" s="29" t="s">
        <v>12</v>
      </c>
      <c r="C25" s="29"/>
      <c r="D25" s="29"/>
      <c r="E25" s="29"/>
      <c r="F25" s="29"/>
      <c r="G25" s="29"/>
      <c r="H25" s="29" t="s">
        <v>11</v>
      </c>
      <c r="I25" s="29"/>
      <c r="J25" s="29"/>
      <c r="K25" s="29"/>
      <c r="L25" s="29"/>
    </row>
    <row r="26" spans="2:12">
      <c r="B26" s="30" t="s">
        <v>21</v>
      </c>
      <c r="C26" s="30"/>
      <c r="D26" s="30"/>
      <c r="E26" s="30"/>
      <c r="F26" s="30"/>
      <c r="G26" s="30"/>
      <c r="H26" s="43" t="s">
        <v>8</v>
      </c>
      <c r="I26" s="43"/>
      <c r="J26" s="43"/>
      <c r="K26" s="43"/>
      <c r="L26" s="11" cm="1">
        <f t="array" ref="L26">IF(COUNT(C6:C24)=0,"",INDEX(C6:C24,20-COUNTIF(L6:L24,"")))</f>
        <v>0</v>
      </c>
    </row>
    <row r="27" spans="2:12">
      <c r="B27" s="30" t="s">
        <v>22</v>
      </c>
      <c r="C27" s="30"/>
      <c r="D27" s="30"/>
      <c r="E27" s="30"/>
      <c r="F27" s="30"/>
      <c r="G27" s="30"/>
      <c r="H27" s="43" t="s">
        <v>9</v>
      </c>
      <c r="I27" s="43"/>
      <c r="J27" s="43"/>
      <c r="K27" s="43"/>
      <c r="L27" s="11" cm="1">
        <f t="array" ref="L27">IF(COUNT(C6:C24)=0,"",INDEX(H6:H24,20-COUNTIF(L6:L24,"")))</f>
        <v>0</v>
      </c>
    </row>
    <row r="28" spans="2:12">
      <c r="B28" s="30" t="s">
        <v>23</v>
      </c>
      <c r="C28" s="30"/>
      <c r="D28" s="30"/>
      <c r="E28" s="30"/>
      <c r="F28" s="30"/>
      <c r="G28" s="30"/>
      <c r="H28" s="43" t="s">
        <v>13</v>
      </c>
      <c r="I28" s="43"/>
      <c r="J28" s="43"/>
      <c r="K28" s="43"/>
      <c r="L28" s="11">
        <f>IF(ISERROR(L26-L27),"",L26-L27)</f>
        <v>0</v>
      </c>
    </row>
    <row r="29" spans="2:12">
      <c r="B29" s="31" t="s">
        <v>16</v>
      </c>
      <c r="C29" s="31"/>
      <c r="D29" s="28" t="s">
        <v>15</v>
      </c>
      <c r="E29" s="28"/>
      <c r="F29" s="28"/>
      <c r="G29" s="28"/>
      <c r="H29" s="43" t="s">
        <v>10</v>
      </c>
      <c r="I29" s="43"/>
      <c r="J29" s="43"/>
      <c r="K29" s="43"/>
      <c r="L29" s="17" t="str">
        <f>IF(ISERROR(L26/L27),"",L26/L27)</f>
        <v/>
      </c>
    </row>
    <row r="30" spans="2:12">
      <c r="B30" s="29" t="s">
        <v>18</v>
      </c>
      <c r="C30" s="29"/>
      <c r="D30" s="29"/>
      <c r="E30" s="29"/>
      <c r="F30" s="29"/>
      <c r="G30" s="29"/>
    </row>
    <row r="31" spans="2:12">
      <c r="B31" s="27" t="s">
        <v>17</v>
      </c>
      <c r="C31" s="27"/>
      <c r="D31" s="27"/>
      <c r="E31" s="27"/>
      <c r="F31" s="27"/>
      <c r="G31" s="27"/>
      <c r="H31" s="27"/>
      <c r="I31" s="27"/>
      <c r="J31" s="12" t="s">
        <v>24</v>
      </c>
      <c r="K31" s="13" t="s">
        <v>28</v>
      </c>
    </row>
    <row r="32" spans="2:12">
      <c r="B32" s="27" t="s">
        <v>34</v>
      </c>
      <c r="C32" s="27"/>
      <c r="D32" s="27"/>
      <c r="E32" s="27"/>
      <c r="F32" s="27"/>
      <c r="G32" s="27"/>
      <c r="H32" s="27"/>
      <c r="I32" s="27"/>
      <c r="J32" s="12" t="s">
        <v>25</v>
      </c>
      <c r="K32" s="14">
        <v>2.9999999999999997E-4</v>
      </c>
    </row>
    <row r="33" spans="2:11">
      <c r="B33" s="27" t="s">
        <v>30</v>
      </c>
      <c r="C33" s="27"/>
      <c r="D33" s="27"/>
      <c r="E33" s="27"/>
      <c r="F33" s="27"/>
      <c r="G33" s="27"/>
      <c r="H33" s="27"/>
      <c r="I33" s="27"/>
      <c r="J33" s="12" t="s">
        <v>26</v>
      </c>
      <c r="K33" s="15">
        <v>300</v>
      </c>
    </row>
    <row r="34" spans="2:11">
      <c r="B34" s="26" t="s">
        <v>32</v>
      </c>
      <c r="C34" s="26"/>
      <c r="D34" s="26"/>
      <c r="E34" s="26"/>
      <c r="F34" s="26"/>
      <c r="G34" s="26"/>
      <c r="H34" s="26"/>
      <c r="I34" s="26"/>
      <c r="J34" s="12" t="s">
        <v>27</v>
      </c>
      <c r="K34" s="13" t="s">
        <v>29</v>
      </c>
    </row>
  </sheetData>
  <sheetProtection algorithmName="SHA-512" hashValue="kIQwlhQl6NuODvYnSGrtV6U8w6M+ETrQ8fThqAxxF7t0aj+hpvrDWOw1rDmMU+HV5iqRYZ0xy/deRQbag4tEYQ==" saltValue="IYfviGMAyfh2eTY1qyPb8Q==" spinCount="100000" sheet="1" objects="1" scenarios="1" formatColumns="0"/>
  <mergeCells count="22">
    <mergeCell ref="H26:K26"/>
    <mergeCell ref="H27:K27"/>
    <mergeCell ref="H28:K28"/>
    <mergeCell ref="H29:K29"/>
    <mergeCell ref="H25:L25"/>
    <mergeCell ref="B1:K1"/>
    <mergeCell ref="C4:E4"/>
    <mergeCell ref="F4:G4"/>
    <mergeCell ref="H4:J4"/>
    <mergeCell ref="K4:L4"/>
    <mergeCell ref="B2:K2"/>
    <mergeCell ref="B25:G25"/>
    <mergeCell ref="B30:G30"/>
    <mergeCell ref="B26:G26"/>
    <mergeCell ref="B27:G27"/>
    <mergeCell ref="B28:G28"/>
    <mergeCell ref="B29:C29"/>
    <mergeCell ref="B34:I34"/>
    <mergeCell ref="B31:I31"/>
    <mergeCell ref="B33:I33"/>
    <mergeCell ref="D29:G29"/>
    <mergeCell ref="B32:I32"/>
  </mergeCells>
  <conditionalFormatting sqref="F6:F23">
    <cfRule type="expression" dxfId="1" priority="2">
      <formula>F6&gt;(L6/J6)</formula>
    </cfRule>
  </conditionalFormatting>
  <conditionalFormatting sqref="L29">
    <cfRule type="cellIs" dxfId="0" priority="1" operator="lessThan">
      <formula>1</formula>
    </cfRule>
  </conditionalFormatting>
  <hyperlinks>
    <hyperlink ref="D29" r:id="rId1" xr:uid="{347EC0F3-A639-A446-BF8C-F7F4DDB8CE4C}"/>
  </hyperlinks>
  <pageMargins left="0.75" right="0.7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Gregory</dc:creator>
  <cp:lastModifiedBy>Albert Goerig</cp:lastModifiedBy>
  <dcterms:created xsi:type="dcterms:W3CDTF">2022-11-30T16:35:11Z</dcterms:created>
  <dcterms:modified xsi:type="dcterms:W3CDTF">2026-07-28T17:54:15Z</dcterms:modified>
</cp:coreProperties>
</file>